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Kundenservice\4_Schulungsunterlagen\Gesetzliche Themen\MABIS_GaBiGas_KOV\KOV\KOV VIII\SLP-Verfahren\"/>
    </mc:Choice>
  </mc:AlternateContent>
  <bookViews>
    <workbookView xWindow="240" yWindow="852" windowWidth="15600" windowHeight="6696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 iterate="1" calcOnSave="0"/>
</workbook>
</file>

<file path=xl/calcChain.xml><?xml version="1.0" encoding="utf-8"?>
<calcChain xmlns="http://schemas.openxmlformats.org/spreadsheetml/2006/main">
  <c r="Q13" i="7" l="1"/>
  <c r="P13" i="7"/>
  <c r="O13" i="7"/>
  <c r="N13" i="7"/>
  <c r="M13" i="7"/>
  <c r="L13" i="7"/>
  <c r="K13" i="7"/>
  <c r="J13" i="7"/>
  <c r="I13" i="7"/>
  <c r="H13" i="7"/>
  <c r="F13" i="7"/>
  <c r="R12" i="7"/>
  <c r="Q12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H21" i="18"/>
  <c r="E31" i="18"/>
  <c r="D66" i="18"/>
  <c r="K65" i="18" s="1"/>
  <c r="K55" i="18"/>
  <c r="G55" i="18"/>
  <c r="L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F55" i="18" l="1"/>
  <c r="M6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I11" i="7"/>
  <c r="F25" i="7"/>
  <c r="F23" i="7"/>
  <c r="F21" i="7"/>
  <c r="F19" i="7"/>
  <c r="F17" i="7"/>
  <c r="F15" i="7"/>
  <c r="F26" i="7"/>
  <c r="F24" i="7"/>
  <c r="F22" i="7"/>
  <c r="F20" i="7"/>
  <c r="F18" i="7"/>
  <c r="F16" i="7"/>
  <c r="F14" i="7"/>
  <c r="F11" i="7"/>
  <c r="M8" i="4"/>
  <c r="M7" i="4"/>
  <c r="D6" i="15"/>
  <c r="D6" i="7"/>
  <c r="Q18" i="7" l="1"/>
  <c r="Q15" i="7"/>
  <c r="Q11" i="7"/>
  <c r="Q20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<sst xmlns="http://schemas.openxmlformats.org/spreadsheetml/2006/main" count="1375" uniqueCount="678">
  <si>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</si>
  <si>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</si>
  <si>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</si>
  <si>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</si>
  <si>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</si>
  <si>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</si>
  <si>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</si>
  <si>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</si>
  <si>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</si>
  <si>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</si>
  <si>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</si>
  <si>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</si>
  <si>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</si>
  <si>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</si>
  <si>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</si>
  <si>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</si>
  <si>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</si>
  <si>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</si>
  <si>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</si>
  <si>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</si>
  <si>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</si>
  <si>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</si>
  <si>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</si>
  <si>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</si>
  <si>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</si>
  <si>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</si>
  <si>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</si>
  <si>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</si>
  <si>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</si>
  <si>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</si>
  <si>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</si>
  <si>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</si>
  <si>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</si>
  <si>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</si>
  <si>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</si>
  <si>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</si>
  <si>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</si>
  <si>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</si>
  <si>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</si>
  <si>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</si>
  <si>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</si>
  <si>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</si>
  <si>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</si>
  <si>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</si>
  <si>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</si>
  <si>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</si>
  <si>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</si>
  <si>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</si>
  <si>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</si>
  <si>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</si>
  <si>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</si>
  <si>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</si>
  <si>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</si>
  <si>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</si>
  <si>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</si>
  <si>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</si>
  <si>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</si>
  <si>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</si>
  <si>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</si>
  <si>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</si>
  <si>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</si>
  <si>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</si>
  <si>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</si>
  <si>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</si>
  <si>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</si>
  <si>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</si>
  <si>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</si>
  <si>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</si>
  <si>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</si>
  <si>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</si>
  <si>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</si>
  <si>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</si>
  <si>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</si>
  <si>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</si>
  <si>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</si>
  <si>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</si>
  <si>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</si>
  <si>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</si>
  <si>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</si>
  <si>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</si>
  <si>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</si>
  <si>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</si>
  <si>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</si>
  <si>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</si>
  <si>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</si>
  <si>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</si>
  <si>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</si>
  <si>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</si>
  <si>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</si>
  <si>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</si>
  <si>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</si>
  <si>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</si>
  <si>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</si>
  <si>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</si>
  <si>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</si>
  <si>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</si>
  <si>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</si>
  <si>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</si>
  <si>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</si>
  <si>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</si>
  <si>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</si>
  <si>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</si>
  <si>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</si>
  <si>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</si>
  <si>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</si>
  <si>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</si>
  <si>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</si>
  <si>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</si>
  <si>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</si>
  <si>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</si>
  <si>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</si>
  <si>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</si>
  <si>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</si>
  <si>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</si>
  <si>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</si>
  <si>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</si>
  <si>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</si>
  <si>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</si>
  <si>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</si>
  <si>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</si>
  <si>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</si>
  <si>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</si>
  <si>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</si>
  <si>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</si>
  <si>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</si>
  <si>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</si>
  <si>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</si>
  <si>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</si>
  <si>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</si>
  <si>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</si>
  <si>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</si>
  <si>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</si>
  <si>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</si>
  <si>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</si>
  <si>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</si>
  <si>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</si>
  <si>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</si>
  <si>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</si>
  <si>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</si>
  <si>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</si>
  <si>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</si>
  <si>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</si>
  <si>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</si>
  <si>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</si>
  <si>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</si>
  <si>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</si>
  <si>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</si>
  <si>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</si>
  <si>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</si>
  <si>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</si>
  <si>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</si>
  <si>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</si>
  <si>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</si>
  <si>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</si>
  <si>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</si>
  <si>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</si>
  <si>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</si>
  <si>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</si>
  <si>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</si>
  <si>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</si>
  <si>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</si>
  <si>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</si>
  <si>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</si>
  <si>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</si>
  <si>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</si>
  <si>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</si>
  <si>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</si>
  <si>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</si>
  <si>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</si>
  <si>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</si>
  <si>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</si>
  <si>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</si>
  <si>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</si>
  <si>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</si>
  <si>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</si>
  <si>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</si>
  <si>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</si>
  <si>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</si>
  <si>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</si>
  <si>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</si>
  <si>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</si>
  <si>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</si>
  <si>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</si>
  <si>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</si>
  <si>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</si>
  <si>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</si>
  <si>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</si>
  <si>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</si>
  <si>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</si>
  <si>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</si>
  <si>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</si>
  <si>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</si>
  <si>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</si>
  <si>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</si>
  <si>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</si>
  <si>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</si>
  <si>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</si>
  <si>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</si>
  <si>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</si>
  <si>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</si>
  <si>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</si>
  <si>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</si>
  <si>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</si>
  <si>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</si>
  <si>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</si>
  <si>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</si>
  <si>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</si>
  <si>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</si>
  <si>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</si>
  <si>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</si>
  <si>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</si>
  <si>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</si>
  <si>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</si>
  <si>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</si>
  <si>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</si>
  <si>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</si>
  <si>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</si>
  <si>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</si>
  <si>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</si>
  <si>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</si>
  <si>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</si>
  <si>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</si>
  <si>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</si>
  <si>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</si>
  <si>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</si>
  <si>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</si>
  <si>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</si>
  <si>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</si>
  <si>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</si>
  <si>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</si>
  <si>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</si>
  <si>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</si>
  <si>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</si>
  <si>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</si>
  <si>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</si>
  <si>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</si>
  <si>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</si>
  <si>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</si>
  <si>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</si>
  <si>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</si>
  <si>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</si>
  <si>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</si>
  <si>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</si>
  <si>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</si>
  <si>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</si>
  <si>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</si>
  <si>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</si>
  <si>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</si>
  <si>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</si>
  <si>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</si>
  <si>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</si>
  <si>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</si>
  <si>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</si>
  <si>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</si>
  <si>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</si>
  <si>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</si>
  <si>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</si>
  <si>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</si>
  <si>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</si>
  <si>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</si>
  <si>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</si>
  <si>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</si>
  <si>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</si>
  <si>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</si>
  <si>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</si>
  <si>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</si>
  <si>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</si>
  <si>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</si>
  <si>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</si>
  <si>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</si>
  <si>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</si>
  <si>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</si>
  <si>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</si>
  <si>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</si>
  <si>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</si>
  <si>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</si>
  <si>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</si>
  <si>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</si>
  <si>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</si>
  <si>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</si>
  <si>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</si>
  <si>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</si>
  <si>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</si>
  <si>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</si>
  <si>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</si>
  <si>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</si>
  <si>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</si>
  <si>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</si>
  <si>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</si>
  <si>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</si>
  <si>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</si>
  <si>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</si>
  <si>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</si>
  <si>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</si>
  <si>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</si>
  <si>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</si>
  <si>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</si>
  <si>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</si>
  <si>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</si>
  <si>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</si>
  <si>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</si>
  <si>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</si>
  <si>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</si>
  <si>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</si>
  <si>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</si>
  <si>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</si>
  <si>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</si>
  <si>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</si>
  <si>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</si>
  <si>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</si>
  <si>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</si>
  <si>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</si>
  <si>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</si>
  <si>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</si>
  <si>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</si>
  <si>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</si>
  <si>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</si>
  <si>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</si>
  <si>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</si>
  <si>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</si>
  <si>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</si>
  <si>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</si>
  <si>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</si>
  <si>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</si>
  <si>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</si>
  <si>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</si>
  <si>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</si>
  <si>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</si>
  <si>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</si>
  <si>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</si>
  <si>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</si>
  <si>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</si>
  <si>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</si>
  <si>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</si>
  <si>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</si>
  <si>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</si>
  <si>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</si>
  <si>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</si>
  <si>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</si>
  <si>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</si>
  <si>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</si>
  <si>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</si>
  <si>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</si>
  <si>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</si>
  <si>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</si>
  <si>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</si>
  <si>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</si>
  <si>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</si>
  <si>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</si>
  <si>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</si>
  <si>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</si>
  <si>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</si>
  <si>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</si>
  <si>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</si>
  <si>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</si>
  <si>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</si>
  <si>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</si>
  <si>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</si>
  <si>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</si>
  <si>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</si>
  <si>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</si>
  <si>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</si>
  <si>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</si>
  <si>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</si>
  <si>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</si>
  <si>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</si>
  <si>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</si>
  <si>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</si>
  <si>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</si>
  <si>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</si>
  <si>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</si>
  <si>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</si>
  <si>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</si>
  <si>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</si>
  <si>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</si>
  <si>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</si>
  <si>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</si>
  <si>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</si>
  <si>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</si>
  <si>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</si>
  <si>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</si>
  <si>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</si>
  <si>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</si>
  <si>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</si>
  <si>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</si>
  <si>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</si>
  <si>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</si>
  <si>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</si>
  <si>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</si>
  <si>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</si>
  <si>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</si>
  <si>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</si>
  <si>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</si>
  <si>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</si>
  <si>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</si>
  <si>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</si>
  <si>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</si>
  <si>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</si>
  <si>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</si>
  <si>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</si>
  <si>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</si>
  <si>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</si>
  <si>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</si>
  <si>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</si>
  <si>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</si>
  <si>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</si>
  <si>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</si>
  <si>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</si>
  <si>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</si>
  <si>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</si>
  <si>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</si>
  <si>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</si>
  <si>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</si>
  <si>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</si>
  <si>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</si>
  <si>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</si>
  <si>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</si>
  <si>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</si>
  <si>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</si>
  <si>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</si>
  <si>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</si>
  <si>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</si>
  <si>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</si>
  <si>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</si>
  <si>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</si>
  <si>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</si>
  <si>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</si>
  <si>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</si>
  <si>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</si>
  <si>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</si>
  <si>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</si>
  <si>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</si>
  <si>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</si>
  <si>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</si>
  <si>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</si>
  <si>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</si>
  <si>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</si>
  <si>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</si>
  <si>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</si>
  <si>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</si>
  <si>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</si>
  <si>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</si>
  <si>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</si>
  <si>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</si>
  <si>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</si>
  <si>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</si>
  <si>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</si>
  <si>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</si>
  <si>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</si>
  <si>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</si>
  <si>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</si>
  <si>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</si>
  <si>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</si>
  <si>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</si>
  <si>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</si>
  <si>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</si>
  <si>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</si>
  <si>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</si>
  <si>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</si>
  <si>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</si>
  <si>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</si>
  <si>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</si>
  <si>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</si>
  <si>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</si>
  <si>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</si>
  <si>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</si>
  <si>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</si>
  <si>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</si>
  <si>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</si>
  <si>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</si>
  <si>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</si>
  <si>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</si>
  <si>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</si>
  <si>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</si>
  <si>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</si>
  <si>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</si>
  <si>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</si>
  <si>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</si>
  <si>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</si>
  <si>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</si>
  <si>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</si>
  <si>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</si>
  <si>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</si>
  <si>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</si>
  <si>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</si>
  <si>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</si>
  <si>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</si>
  <si>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</si>
  <si>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</si>
  <si>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</si>
  <si>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</si>
  <si>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</si>
  <si>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</si>
  <si>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</si>
  <si>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</si>
  <si>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</si>
  <si>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</si>
  <si>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</si>
  <si>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</si>
  <si>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</si>
  <si>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</si>
  <si>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</si>
  <si>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</si>
  <si>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</si>
  <si>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</si>
  <si>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</si>
  <si>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</si>
  <si>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</si>
  <si>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</si>
  <si>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</si>
  <si>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</si>
  <si>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</si>
  <si>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</si>
  <si>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</si>
  <si>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</si>
  <si>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</si>
  <si>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</si>
  <si>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</si>
  <si>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</si>
  <si>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</si>
  <si>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</si>
  <si>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</si>
  <si>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</si>
  <si>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</si>
  <si>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</si>
  <si>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</si>
  <si>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</si>
  <si>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</si>
  <si>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</si>
  <si>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</si>
  <si>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</si>
  <si>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</si>
  <si>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</si>
  <si>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</si>
  <si>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</si>
  <si>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</si>
  <si>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</si>
  <si>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</si>
  <si>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</si>
  <si>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</si>
  <si>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</si>
  <si>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</si>
  <si>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</si>
  <si>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</si>
  <si>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</si>
  <si>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</si>
  <si>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</si>
  <si>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</si>
  <si>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</si>
  <si>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</si>
  <si>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</si>
  <si>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</si>
  <si>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</si>
  <si>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</si>
  <si>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</si>
  <si>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</si>
  <si>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</si>
  <si>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</si>
  <si>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</si>
  <si>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</si>
  <si>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</si>
  <si>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</si>
  <si>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</si>
  <si>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</si>
  <si>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</si>
  <si>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</si>
  <si>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</si>
  <si>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</si>
  <si>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</si>
  <si>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</si>
  <si>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</si>
  <si>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</si>
  <si>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</si>
  <si>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</si>
  <si>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</si>
  <si>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</si>
  <si>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</si>
  <si>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</si>
  <si>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</si>
  <si>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</si>
  <si>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</si>
  <si>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</si>
  <si>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</si>
  <si>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</si>
  <si>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</si>
  <si>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</si>
  <si>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</si>
  <si>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</si>
  <si>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</si>
  <si>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</si>
  <si>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</si>
  <si>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</si>
  <si>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</si>
  <si>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</si>
  <si>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</si>
  <si>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</si>
  <si>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</si>
  <si>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</si>
  <si>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</si>
  <si>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</si>
  <si>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</si>
  <si>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</si>
  <si>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</si>
  <si>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</si>
  <si>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</si>
  <si>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</si>
  <si>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</si>
  <si>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</si>
  <si>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</si>
  <si>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</si>
  <si>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</si>
  <si>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</si>
  <si>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</si>
  <si>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</si>
  <si>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</si>
  <si>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</si>
  <si>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</si>
  <si>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</si>
  <si>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</si>
  <si>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</si>
  <si>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</si>
  <si>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</si>
  <si>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</si>
  <si>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</si>
  <si>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</si>
  <si>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</si>
  <si>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</si>
  <si>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</si>
  <si>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</si>
  <si>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</si>
  <si>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</si>
  <si>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</si>
  <si>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</si>
  <si>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</si>
  <si>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</si>
  <si>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</si>
  <si>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</si>
  <si>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</si>
  <si>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</si>
  <si>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</si>
  <si>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</si>
  <si>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</si>
  <si>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</si>
  <si>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</si>
  <si>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</si>
  <si>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</si>
  <si>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</si>
  <si>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</si>
  <si>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</si>
  <si>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</si>
  <si>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</si>
  <si>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</si>
  <si>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</si>
  <si>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</si>
  <si>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</si>
  <si>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</si>
  <si>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Stockach GmbH</t>
  </si>
  <si>
    <t>9870014900004</t>
  </si>
  <si>
    <t>Ablaßwiesen 8</t>
  </si>
  <si>
    <t>Stockach</t>
  </si>
  <si>
    <t>Herr Marco Hohmann</t>
  </si>
  <si>
    <t>energiedaten@stadtwerke-stockach.de</t>
  </si>
  <si>
    <t>07771 915-620</t>
  </si>
  <si>
    <t>Stadt Stockach</t>
  </si>
  <si>
    <t>NCHN007001490000</t>
  </si>
  <si>
    <t>Konstanz, Silvanerweg 6</t>
  </si>
  <si>
    <t>DE_GMK04</t>
  </si>
  <si>
    <t>DE_GHA04</t>
  </si>
  <si>
    <t>DE_GKO04</t>
  </si>
  <si>
    <t>DE_GBD04</t>
  </si>
  <si>
    <t>DE_GGA04</t>
  </si>
  <si>
    <t>DE_GBH04</t>
  </si>
  <si>
    <t>DE_GWA04</t>
  </si>
  <si>
    <t>DE_GGB04</t>
  </si>
  <si>
    <t>DE_GHD04</t>
  </si>
  <si>
    <t>DE_GBA04</t>
  </si>
  <si>
    <t>DE_GMF04</t>
  </si>
  <si>
    <t>DE_GPD04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</si>
</sst>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29" sqref="D29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49.1093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42275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78333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Stadt Stockach</v>
      </c>
      <c r="E28" s="38"/>
      <c r="F28" s="11"/>
      <c r="G28" s="2"/>
    </row>
    <row r="29" spans="1:15">
      <c r="B29" s="15"/>
      <c r="C29" s="22" t="s">
        <v>396</v>
      </c>
      <c r="D29" s="45" t="s">
        <v>663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5" sqref="D35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269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Stockach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Stadt Stockach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9870014900004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579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498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659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F9" sqref="F9"/>
    </sheetView>
  </sheetViews>
  <sheetFormatPr baseColWidth="10" defaultColWidth="0" defaultRowHeight="14.4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70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Stadtwerke Stockach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Stadt Stockach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9870014900004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#01'!F10)</f>
        <v>Stockach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665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10929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6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Konstanz, Silvanerweg 6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10929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70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1" t="s">
        <v>545</v>
      </c>
    </row>
    <row r="3" spans="2:56" ht="15" customHeight="1">
      <c r="B3" s="171"/>
    </row>
    <row r="4" spans="2:56" ht="14.4">
      <c r="B4" s="130"/>
      <c r="C4" s="56" t="s">
        <v>448</v>
      </c>
      <c r="D4" s="57"/>
      <c r="E4" s="331" t="str">
        <f>Netzbetreiber!$D$9</f>
        <v>Stadtwerke Stockach GmbH</v>
      </c>
      <c r="F4" s="130"/>
      <c r="M4" s="130"/>
      <c r="N4" s="130"/>
      <c r="O4" s="130"/>
    </row>
    <row r="5" spans="2:56" ht="14.4">
      <c r="B5" s="130"/>
      <c r="C5" s="56" t="s">
        <v>447</v>
      </c>
      <c r="D5" s="57"/>
      <c r="E5" s="58" t="str">
        <f>Netzbetreiber!$D$28</f>
        <v>Stadt Stockach</v>
      </c>
      <c r="F5" s="130"/>
      <c r="G5" s="130"/>
      <c r="H5" s="130"/>
      <c r="M5" s="130"/>
      <c r="N5" s="130"/>
      <c r="O5" s="130"/>
    </row>
    <row r="6" spans="2:56" ht="14.4">
      <c r="B6" s="130"/>
      <c r="C6" s="60" t="s">
        <v>490</v>
      </c>
      <c r="D6" s="57"/>
      <c r="E6" s="330" t="str">
        <f>Netzbetreiber!$D$11</f>
        <v>9870014900004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4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 ht="14.4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 ht="14.4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 ht="14.4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 ht="14.4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 ht="14.4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4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>
      <c r="B21" s="182"/>
      <c r="C21" s="183" t="s">
        <v>527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4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4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6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4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4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4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4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4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4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4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 ht="14.4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4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4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4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4">
      <c r="B55" s="182"/>
      <c r="C55" s="183" t="s">
        <v>527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4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4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4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 ht="14.4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4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4"/>
    <row r="62" spans="2:28" ht="14.4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4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 ht="14.4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 ht="14.4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4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4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4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4"/>
    <row r="72" spans="2:15" ht="15.75" customHeight="1">
      <c r="C72" s="343" t="s">
        <v>581</v>
      </c>
      <c r="D72" s="343"/>
      <c r="E72" s="343"/>
      <c r="F72" s="343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A18" sqref="A18"/>
    </sheetView>
  </sheetViews>
  <sheetFormatPr baseColWidth="10" defaultColWidth="0" defaultRowHeight="14.4" zeroHeight="1"/>
  <cols>
    <col min="1" max="1" width="2.88671875" style="128" customWidth="1"/>
    <col min="2" max="2" width="8" style="128" customWidth="1"/>
    <col min="3" max="3" width="37.44140625" style="128" customWidth="1"/>
    <col min="4" max="4" width="10.6640625" style="128" customWidth="1"/>
    <col min="5" max="6" width="11.44140625" style="128" customWidth="1"/>
    <col min="8" max="8" width="12.6640625" style="128" customWidth="1"/>
    <col min="9" max="9" width="15.44140625" style="128" customWidth="1"/>
    <col min="10" max="11" width="12.6640625" style="128" customWidth="1"/>
    <col min="12" max="12" width="11.44140625" style="128" customWidth="1"/>
    <col min="13" max="16" width="12.6640625" style="128" customWidth="1"/>
    <col min="17" max="17" width="14.109375" style="128" customWidth="1"/>
    <col min="18" max="24" width="11.44140625" style="128" customWidth="1"/>
    <col min="25" max="25" width="20.109375" style="128" customWidth="1"/>
    <col min="26" max="26" width="11.44140625" style="128" customWidth="1"/>
    <col min="27" max="16384" width="11.44140625" style="128" hidden="1"/>
  </cols>
  <sheetData>
    <row r="1" spans="2:26" ht="75" customHeight="1" thickBot="1"/>
    <row r="2" spans="2:26" ht="23.4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Stockach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Stadt Stockach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9870014900004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8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" thickBot="1">
      <c r="B11" s="139" t="s">
        <v>499</v>
      </c>
      <c r="C11" s="140" t="s">
        <v>512</v>
      </c>
      <c r="D11" s="294" t="s">
        <v>247</v>
      </c>
      <c r="E11" s="164" t="s">
        <v>46</v>
      </c>
      <c r="F11" s="296" t="str">
        <f>VLOOKUP($E11,'BDEW-Standard'!$B$3:$M$158,F$9,0)</f>
        <v>W24</v>
      </c>
      <c r="H11" s="167">
        <f>ROUND(VLOOKUP($E11,'BDEW-Standard'!$B$3:$M$158,H$9,0),7)</f>
        <v>2.5078170000000002</v>
      </c>
      <c r="I11" s="167">
        <f>ROUND(VLOOKUP($E11,'BDEW-Standard'!$B$3:$M$158,I$9,0),7)</f>
        <v>-35.036736300000001</v>
      </c>
      <c r="J11" s="167">
        <f>ROUND(VLOOKUP($E11,'BDEW-Standard'!$B$3:$M$158,J$9,0),7)</f>
        <v>6.2430158999999996</v>
      </c>
      <c r="K11" s="167">
        <f>ROUND(VLOOKUP($E11,'BDEW-Standard'!$B$3:$M$158,K$9,0),7)</f>
        <v>0.1025195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1.0107516326442527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41" si="0">$D$6</f>
        <v>Stadt Stockach</v>
      </c>
      <c r="D12" s="62" t="s">
        <v>247</v>
      </c>
      <c r="E12" s="165" t="s">
        <v>38</v>
      </c>
      <c r="F12" s="297" t="str">
        <f>VLOOKUP($E12,'BDEW-Standard'!$B$3:$M$158,F$9,0)</f>
        <v>W14</v>
      </c>
      <c r="H12" s="274">
        <f>ROUND(VLOOKUP($E12,'BDEW-Standard'!$B$3:$M$158,H$9,0),7)</f>
        <v>3.1764404000000002</v>
      </c>
      <c r="I12" s="274">
        <f>ROUND(VLOOKUP($E12,'BDEW-Standard'!$B$3:$M$158,I$9,0),7)</f>
        <v>-37.410583199999998</v>
      </c>
      <c r="J12" s="274">
        <f>ROUND(VLOOKUP($E12,'BDEW-Standard'!$B$3:$M$158,J$9,0),7)</f>
        <v>6.1622336000000004</v>
      </c>
      <c r="K12" s="274">
        <f>ROUND(VLOOKUP($E12,'BDEW-Standard'!$B$3:$M$158,K$9,0),7)</f>
        <v>7.5937699999999997E-2</v>
      </c>
      <c r="L12" s="338">
        <f>ROUND(VLOOKUP($E12,'BDEW-Standard'!$B$3:$M$158,L$9,0),1)</f>
        <v>40</v>
      </c>
      <c r="M12" s="274">
        <f>ROUND(VLOOKUP($E12,'BDEW-Standard'!$B$3:$M$158,M$9,0),7)</f>
        <v>0</v>
      </c>
      <c r="N12" s="274">
        <f>ROUND(VLOOKUP($E12,'BDEW-Standard'!$B$3:$M$158,N$9,0),7)</f>
        <v>0</v>
      </c>
      <c r="O12" s="274">
        <f>ROUND(VLOOKUP($E12,'BDEW-Standard'!$B$3:$M$158,O$9,0),7)</f>
        <v>0</v>
      </c>
      <c r="P12" s="274">
        <f>ROUND(VLOOKUP($E12,'BDEW-Standard'!$B$3:$M$158,P$9,0),7)</f>
        <v>0</v>
      </c>
      <c r="Q12" s="339">
        <f>($H12/(1+($I12/($Q$9-$L12))^$J12)+$K12)+MAX($M12*$Q$9+$N12,$O12*$Q$9+$P12)</f>
        <v>0.95374033288062621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Stadt Stockach</v>
      </c>
      <c r="D13" s="62" t="s">
        <v>247</v>
      </c>
      <c r="E13" s="165" t="s">
        <v>46</v>
      </c>
      <c r="F13" s="297" t="str">
        <f>VLOOKUP($E13,'BDEW-Standard'!$B$3:$M$158,F$9,0)</f>
        <v>W24</v>
      </c>
      <c r="H13" s="274">
        <f>ROUND(VLOOKUP($E13,'BDEW-Standard'!$B$3:$M$158,H$9,0),7)</f>
        <v>2.5078170000000002</v>
      </c>
      <c r="I13" s="274">
        <f>ROUND(VLOOKUP($E13,'BDEW-Standard'!$B$3:$M$158,I$9,0),7)</f>
        <v>-35.036736300000001</v>
      </c>
      <c r="J13" s="274">
        <f>ROUND(VLOOKUP($E13,'BDEW-Standard'!$B$3:$M$158,J$9,0),7)</f>
        <v>6.2430158999999996</v>
      </c>
      <c r="K13" s="274">
        <f>ROUND(VLOOKUP($E13,'BDEW-Standard'!$B$3:$M$158,K$9,0),7)</f>
        <v>0.1025195</v>
      </c>
      <c r="L13" s="338">
        <f>ROUND(VLOOKUP($E13,'BDEW-Standard'!$B$3:$M$158,L$9,0),1)</f>
        <v>40</v>
      </c>
      <c r="M13" s="274">
        <f>ROUND(VLOOKUP($E13,'BDEW-Standard'!$B$3:$M$158,M$9,0),7)</f>
        <v>0</v>
      </c>
      <c r="N13" s="274">
        <f>ROUND(VLOOKUP($E13,'BDEW-Standard'!$B$3:$M$158,N$9,0),7)</f>
        <v>0</v>
      </c>
      <c r="O13" s="274">
        <f>ROUND(VLOOKUP($E13,'BDEW-Standard'!$B$3:$M$158,O$9,0),7)</f>
        <v>0</v>
      </c>
      <c r="P13" s="274">
        <f>ROUND(VLOOKUP($E13,'BDEW-Standard'!$B$3:$M$158,P$9,0),7)</f>
        <v>0</v>
      </c>
      <c r="Q13" s="339">
        <f>($H13/(1+($I13/($Q$9-$L13))^$J13)+$K13)+MAX($M13*$Q$9+$N13,$O13*$Q$9+$P13)</f>
        <v>1.0107516326442527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1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Stadt Stockach</v>
      </c>
      <c r="D14" s="62" t="s">
        <v>247</v>
      </c>
      <c r="E14" s="165" t="s">
        <v>666</v>
      </c>
      <c r="F14" s="297" t="str">
        <f>VLOOKUP($E14,'BDEW-Standard'!$B$3:$M$94,F$9,0)</f>
        <v>MK4</v>
      </c>
      <c r="H14" s="274">
        <f>ROUND(VLOOKUP($E14,'BDEW-Standard'!$B$3:$M$94,H$9,0),7)</f>
        <v>3.1177248</v>
      </c>
      <c r="I14" s="274">
        <f>ROUND(VLOOKUP($E14,'BDEW-Standard'!$B$3:$M$94,I$9,0),7)</f>
        <v>-35.871506199999999</v>
      </c>
      <c r="J14" s="274">
        <f>ROUND(VLOOKUP($E14,'BDEW-Standard'!$B$3:$M$94,J$9,0),7)</f>
        <v>7.5186828999999999</v>
      </c>
      <c r="K14" s="274">
        <f>ROUND(VLOOKUP($E14,'BDEW-Standard'!$B$3:$M$94,K$9,0),7)</f>
        <v>3.4330100000000002E-2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ref="Q12:Q26" si="2">($H14/(1+($I14/($Q$9-$L14))^$J14)+$K14)+MAX($M14*$Q$9+$N14,$O14*$Q$9+$P14)</f>
        <v>0.9622064996731321</v>
      </c>
      <c r="R14" s="275">
        <f>ROUND(VLOOKUP(MID($E14,4,3),'Wochentag F(WT)'!$B$7:$J$22,R$9,0),4)</f>
        <v>1.0699000000000001</v>
      </c>
      <c r="S14" s="275">
        <f>ROUND(VLOOKUP(MID($E14,4,3),'Wochentag F(WT)'!$B$7:$J$22,S$9,0),4)</f>
        <v>1.0365</v>
      </c>
      <c r="T14" s="275">
        <f>ROUND(VLOOKUP(MID($E14,4,3),'Wochentag F(WT)'!$B$7:$J$22,T$9,0),4)</f>
        <v>0.99329999999999996</v>
      </c>
      <c r="U14" s="275">
        <f>ROUND(VLOOKUP(MID($E14,4,3),'Wochentag F(WT)'!$B$7:$J$22,U$9,0),4)</f>
        <v>0.99480000000000002</v>
      </c>
      <c r="V14" s="275">
        <f>ROUND(VLOOKUP(MID($E14,4,3),'Wochentag F(WT)'!$B$7:$J$22,V$9,0),4)</f>
        <v>1.0659000000000001</v>
      </c>
      <c r="W14" s="275">
        <f>ROUND(VLOOKUP(MID($E14,4,3),'Wochentag F(WT)'!$B$7:$J$22,W$9,0),4)</f>
        <v>0.93620000000000003</v>
      </c>
      <c r="X14" s="276">
        <f t="shared" si="1"/>
        <v>0.90339999999999954</v>
      </c>
      <c r="Y14" s="293"/>
      <c r="Z14" s="211"/>
    </row>
    <row r="15" spans="2:26" s="143" customFormat="1">
      <c r="B15" s="144">
        <v>4</v>
      </c>
      <c r="C15" s="145" t="str">
        <f t="shared" si="0"/>
        <v>Stadt Stockach</v>
      </c>
      <c r="D15" s="62" t="s">
        <v>247</v>
      </c>
      <c r="E15" s="165" t="s">
        <v>667</v>
      </c>
      <c r="F15" s="297" t="str">
        <f>VLOOKUP($E15,'BDEW-Standard'!$B$3:$M$94,F$9,0)</f>
        <v>HA4</v>
      </c>
      <c r="H15" s="274">
        <f>ROUND(VLOOKUP($E15,'BDEW-Standard'!$B$3:$M$94,H$9,0),7)</f>
        <v>4.0196902000000003</v>
      </c>
      <c r="I15" s="274">
        <f>ROUND(VLOOKUP($E15,'BDEW-Standard'!$B$3:$M$94,I$9,0),7)</f>
        <v>-37.828203700000003</v>
      </c>
      <c r="J15" s="274">
        <f>ROUND(VLOOKUP($E15,'BDEW-Standard'!$B$3:$M$94,J$9,0),7)</f>
        <v>8.1593368999999996</v>
      </c>
      <c r="K15" s="274">
        <f>ROUND(VLOOKUP($E15,'BDEW-Standard'!$B$3:$M$94,K$9,0),7)</f>
        <v>4.72845E-2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2"/>
        <v>0.86486713303260787</v>
      </c>
      <c r="R15" s="275">
        <f>ROUND(VLOOKUP(MID($E15,4,3),'Wochentag F(WT)'!$B$7:$J$22,R$9,0),4)</f>
        <v>1.0358000000000001</v>
      </c>
      <c r="S15" s="275">
        <f>ROUND(VLOOKUP(MID($E15,4,3),'Wochentag F(WT)'!$B$7:$J$22,S$9,0),4)</f>
        <v>1.0232000000000001</v>
      </c>
      <c r="T15" s="275">
        <f>ROUND(VLOOKUP(MID($E15,4,3),'Wochentag F(WT)'!$B$7:$J$22,T$9,0),4)</f>
        <v>1.0251999999999999</v>
      </c>
      <c r="U15" s="275">
        <f>ROUND(VLOOKUP(MID($E15,4,3),'Wochentag F(WT)'!$B$7:$J$22,U$9,0),4)</f>
        <v>1.0295000000000001</v>
      </c>
      <c r="V15" s="275">
        <f>ROUND(VLOOKUP(MID($E15,4,3),'Wochentag F(WT)'!$B$7:$J$22,V$9,0),4)</f>
        <v>1.0253000000000001</v>
      </c>
      <c r="W15" s="275">
        <f>ROUND(VLOOKUP(MID($E15,4,3),'Wochentag F(WT)'!$B$7:$J$22,W$9,0),4)</f>
        <v>0.96750000000000003</v>
      </c>
      <c r="X15" s="276">
        <f t="shared" si="1"/>
        <v>0.89350000000000041</v>
      </c>
      <c r="Y15" s="293"/>
      <c r="Z15" s="211"/>
    </row>
    <row r="16" spans="2:26" s="143" customFormat="1">
      <c r="B16" s="144">
        <v>5</v>
      </c>
      <c r="C16" s="145" t="str">
        <f t="shared" si="0"/>
        <v>Stadt Stockach</v>
      </c>
      <c r="D16" s="62" t="s">
        <v>247</v>
      </c>
      <c r="E16" s="165" t="s">
        <v>668</v>
      </c>
      <c r="F16" s="297" t="str">
        <f>VLOOKUP($E16,'BDEW-Standard'!$B$3:$M$94,F$9,0)</f>
        <v>KO4</v>
      </c>
      <c r="H16" s="274">
        <f>ROUND(VLOOKUP($E16,'BDEW-Standard'!$B$3:$M$94,H$9,0),7)</f>
        <v>3.4428942999999999</v>
      </c>
      <c r="I16" s="274">
        <f>ROUND(VLOOKUP($E16,'BDEW-Standard'!$B$3:$M$94,I$9,0),7)</f>
        <v>-36.659050399999998</v>
      </c>
      <c r="J16" s="274">
        <f>ROUND(VLOOKUP($E16,'BDEW-Standard'!$B$3:$M$94,J$9,0),7)</f>
        <v>7.6083226000000002</v>
      </c>
      <c r="K16" s="274">
        <f>ROUND(VLOOKUP($E16,'BDEW-Standard'!$B$3:$M$94,K$9,0),7)</f>
        <v>7.4685000000000001E-2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2"/>
        <v>0.97768382110526542</v>
      </c>
      <c r="R16" s="275">
        <f>ROUND(VLOOKUP(MID($E16,4,3),'Wochentag F(WT)'!$B$7:$J$22,R$9,0),4)</f>
        <v>1.0354000000000001</v>
      </c>
      <c r="S16" s="275">
        <f>ROUND(VLOOKUP(MID($E16,4,3),'Wochentag F(WT)'!$B$7:$J$22,S$9,0),4)</f>
        <v>1.0523</v>
      </c>
      <c r="T16" s="275">
        <f>ROUND(VLOOKUP(MID($E16,4,3),'Wochentag F(WT)'!$B$7:$J$22,T$9,0),4)</f>
        <v>1.0448999999999999</v>
      </c>
      <c r="U16" s="275">
        <f>ROUND(VLOOKUP(MID($E16,4,3),'Wochentag F(WT)'!$B$7:$J$22,U$9,0),4)</f>
        <v>1.0494000000000001</v>
      </c>
      <c r="V16" s="275">
        <f>ROUND(VLOOKUP(MID($E16,4,3),'Wochentag F(WT)'!$B$7:$J$22,V$9,0),4)</f>
        <v>0.98850000000000005</v>
      </c>
      <c r="W16" s="275">
        <f>ROUND(VLOOKUP(MID($E16,4,3),'Wochentag F(WT)'!$B$7:$J$22,W$9,0),4)</f>
        <v>0.88600000000000001</v>
      </c>
      <c r="X16" s="276">
        <f t="shared" si="1"/>
        <v>0.94349999999999934</v>
      </c>
      <c r="Y16" s="293"/>
      <c r="Z16" s="211"/>
    </row>
    <row r="17" spans="2:26" s="143" customFormat="1">
      <c r="B17" s="144">
        <v>6</v>
      </c>
      <c r="C17" s="145" t="str">
        <f t="shared" si="0"/>
        <v>Stadt Stockach</v>
      </c>
      <c r="D17" s="62" t="s">
        <v>247</v>
      </c>
      <c r="E17" s="165" t="s">
        <v>669</v>
      </c>
      <c r="F17" s="297" t="str">
        <f>VLOOKUP($E17,'BDEW-Standard'!$B$3:$M$94,F$9,0)</f>
        <v>BD4</v>
      </c>
      <c r="H17" s="274">
        <f>ROUND(VLOOKUP($E17,'BDEW-Standard'!$B$3:$M$94,H$9,0),7)</f>
        <v>3.75</v>
      </c>
      <c r="I17" s="274">
        <f>ROUND(VLOOKUP($E17,'BDEW-Standard'!$B$3:$M$94,I$9,0),7)</f>
        <v>-37.5</v>
      </c>
      <c r="J17" s="274">
        <f>ROUND(VLOOKUP($E17,'BDEW-Standard'!$B$3:$M$94,J$9,0),7)</f>
        <v>6.8</v>
      </c>
      <c r="K17" s="274">
        <f>ROUND(VLOOKUP($E17,'BDEW-Standard'!$B$3:$M$94,K$9,0),7)</f>
        <v>6.0911300000000002E-2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2"/>
        <v>1.0126136468627658</v>
      </c>
      <c r="R17" s="275">
        <f>ROUND(VLOOKUP(MID($E17,4,3),'Wochentag F(WT)'!$B$7:$J$22,R$9,0),4)</f>
        <v>1.1052</v>
      </c>
      <c r="S17" s="275">
        <f>ROUND(VLOOKUP(MID($E17,4,3),'Wochentag F(WT)'!$B$7:$J$22,S$9,0),4)</f>
        <v>1.0857000000000001</v>
      </c>
      <c r="T17" s="275">
        <f>ROUND(VLOOKUP(MID($E17,4,3),'Wochentag F(WT)'!$B$7:$J$22,T$9,0),4)</f>
        <v>1.0378000000000001</v>
      </c>
      <c r="U17" s="275">
        <f>ROUND(VLOOKUP(MID($E17,4,3),'Wochentag F(WT)'!$B$7:$J$22,U$9,0),4)</f>
        <v>1.0622</v>
      </c>
      <c r="V17" s="275">
        <f>ROUND(VLOOKUP(MID($E17,4,3),'Wochentag F(WT)'!$B$7:$J$22,V$9,0),4)</f>
        <v>1.0266</v>
      </c>
      <c r="W17" s="275">
        <f>ROUND(VLOOKUP(MID($E17,4,3),'Wochentag F(WT)'!$B$7:$J$22,W$9,0),4)</f>
        <v>0.76290000000000002</v>
      </c>
      <c r="X17" s="276">
        <f t="shared" si="1"/>
        <v>0.91959999999999997</v>
      </c>
      <c r="Y17" s="293"/>
      <c r="Z17" s="211"/>
    </row>
    <row r="18" spans="2:26" s="143" customFormat="1">
      <c r="B18" s="144">
        <v>7</v>
      </c>
      <c r="C18" s="145" t="str">
        <f t="shared" si="0"/>
        <v>Stadt Stockach</v>
      </c>
      <c r="D18" s="62" t="s">
        <v>247</v>
      </c>
      <c r="E18" s="165" t="s">
        <v>670</v>
      </c>
      <c r="F18" s="297" t="str">
        <f>VLOOKUP($E18,'BDEW-Standard'!$B$3:$M$94,F$9,0)</f>
        <v>GA4</v>
      </c>
      <c r="H18" s="274">
        <f>ROUND(VLOOKUP($E18,'BDEW-Standard'!$B$3:$M$94,H$9,0),7)</f>
        <v>2.8195655999999998</v>
      </c>
      <c r="I18" s="274">
        <f>ROUND(VLOOKUP($E18,'BDEW-Standard'!$B$3:$M$94,I$9,0),7)</f>
        <v>-36</v>
      </c>
      <c r="J18" s="274">
        <f>ROUND(VLOOKUP($E18,'BDEW-Standard'!$B$3:$M$94,J$9,0),7)</f>
        <v>7.7368518000000002</v>
      </c>
      <c r="K18" s="274">
        <f>ROUND(VLOOKUP($E18,'BDEW-Standard'!$B$3:$M$94,K$9,0),7)</f>
        <v>0.157281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2"/>
        <v>0.96576337685759206</v>
      </c>
      <c r="R18" s="275">
        <f>ROUND(VLOOKUP(MID($E18,4,3),'Wochentag F(WT)'!$B$7:$J$22,R$9,0),4)</f>
        <v>0.93220000000000003</v>
      </c>
      <c r="S18" s="275">
        <f>ROUND(VLOOKUP(MID($E18,4,3),'Wochentag F(WT)'!$B$7:$J$22,S$9,0),4)</f>
        <v>0.98939999999999995</v>
      </c>
      <c r="T18" s="275">
        <f>ROUND(VLOOKUP(MID($E18,4,3),'Wochentag F(WT)'!$B$7:$J$22,T$9,0),4)</f>
        <v>1.0033000000000001</v>
      </c>
      <c r="U18" s="275">
        <f>ROUND(VLOOKUP(MID($E18,4,3),'Wochentag F(WT)'!$B$7:$J$22,U$9,0),4)</f>
        <v>1.0108999999999999</v>
      </c>
      <c r="V18" s="275">
        <f>ROUND(VLOOKUP(MID($E18,4,3),'Wochentag F(WT)'!$B$7:$J$22,V$9,0),4)</f>
        <v>1.018</v>
      </c>
      <c r="W18" s="275">
        <f>ROUND(VLOOKUP(MID($E18,4,3),'Wochentag F(WT)'!$B$7:$J$22,W$9,0),4)</f>
        <v>1.0356000000000001</v>
      </c>
      <c r="X18" s="276">
        <f t="shared" si="1"/>
        <v>1.0106000000000002</v>
      </c>
      <c r="Y18" s="293"/>
      <c r="Z18" s="211"/>
    </row>
    <row r="19" spans="2:26" s="143" customFormat="1">
      <c r="B19" s="144">
        <v>8</v>
      </c>
      <c r="C19" s="145" t="str">
        <f t="shared" si="0"/>
        <v>Stadt Stockach</v>
      </c>
      <c r="D19" s="62" t="s">
        <v>247</v>
      </c>
      <c r="E19" s="165" t="s">
        <v>671</v>
      </c>
      <c r="F19" s="297" t="str">
        <f>VLOOKUP($E19,'BDEW-Standard'!$B$3:$M$94,F$9,0)</f>
        <v>BH4</v>
      </c>
      <c r="H19" s="274">
        <f>ROUND(VLOOKUP($E19,'BDEW-Standard'!$B$3:$M$94,H$9,0),7)</f>
        <v>2.4595180999999999</v>
      </c>
      <c r="I19" s="274">
        <f>ROUND(VLOOKUP($E19,'BDEW-Standard'!$B$3:$M$94,I$9,0),7)</f>
        <v>-35.253212400000002</v>
      </c>
      <c r="J19" s="274">
        <f>ROUND(VLOOKUP($E19,'BDEW-Standard'!$B$3:$M$94,J$9,0),7)</f>
        <v>6.0587001000000003</v>
      </c>
      <c r="K19" s="274">
        <f>ROUND(VLOOKUP($E19,'BDEW-Standard'!$B$3:$M$94,K$9,0),7)</f>
        <v>0.16473699999999999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2"/>
        <v>1.043802057143173</v>
      </c>
      <c r="R19" s="275">
        <f>ROUND(VLOOKUP(MID($E19,4,3),'Wochentag F(WT)'!$B$7:$J$22,R$9,0),4)</f>
        <v>0.97670000000000001</v>
      </c>
      <c r="S19" s="275">
        <f>ROUND(VLOOKUP(MID($E19,4,3),'Wochentag F(WT)'!$B$7:$J$22,S$9,0),4)</f>
        <v>1.0388999999999999</v>
      </c>
      <c r="T19" s="275">
        <f>ROUND(VLOOKUP(MID($E19,4,3),'Wochentag F(WT)'!$B$7:$J$22,T$9,0),4)</f>
        <v>1.0027999999999999</v>
      </c>
      <c r="U19" s="275">
        <f>ROUND(VLOOKUP(MID($E19,4,3),'Wochentag F(WT)'!$B$7:$J$22,U$9,0),4)</f>
        <v>1.0162</v>
      </c>
      <c r="V19" s="275">
        <f>ROUND(VLOOKUP(MID($E19,4,3),'Wochentag F(WT)'!$B$7:$J$22,V$9,0),4)</f>
        <v>1.0024</v>
      </c>
      <c r="W19" s="275">
        <f>ROUND(VLOOKUP(MID($E19,4,3),'Wochentag F(WT)'!$B$7:$J$22,W$9,0),4)</f>
        <v>1.0043</v>
      </c>
      <c r="X19" s="276">
        <f t="shared" si="1"/>
        <v>0.95870000000000122</v>
      </c>
      <c r="Y19" s="293"/>
      <c r="Z19" s="211"/>
    </row>
    <row r="20" spans="2:26" s="143" customFormat="1">
      <c r="B20" s="144">
        <v>9</v>
      </c>
      <c r="C20" s="145" t="str">
        <f t="shared" si="0"/>
        <v>Stadt Stockach</v>
      </c>
      <c r="D20" s="62" t="s">
        <v>247</v>
      </c>
      <c r="E20" s="165" t="s">
        <v>672</v>
      </c>
      <c r="F20" s="297" t="str">
        <f>VLOOKUP($E20,'BDEW-Standard'!$B$3:$M$94,F$9,0)</f>
        <v>WA4</v>
      </c>
      <c r="H20" s="274">
        <f>ROUND(VLOOKUP($E20,'BDEW-Standard'!$B$3:$M$94,H$9,0),7)</f>
        <v>1.0535874999999999</v>
      </c>
      <c r="I20" s="274">
        <f>ROUND(VLOOKUP($E20,'BDEW-Standard'!$B$3:$M$94,I$9,0),7)</f>
        <v>-35.299999999999997</v>
      </c>
      <c r="J20" s="274">
        <f>ROUND(VLOOKUP($E20,'BDEW-Standard'!$B$3:$M$94,J$9,0),7)</f>
        <v>4.8662747</v>
      </c>
      <c r="K20" s="274">
        <f>ROUND(VLOOKUP($E20,'BDEW-Standard'!$B$3:$M$94,K$9,0),7)</f>
        <v>0.68110420000000005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2"/>
        <v>1.0844348950990992</v>
      </c>
      <c r="R20" s="275">
        <f>ROUND(VLOOKUP(MID($E20,4,3),'Wochentag F(WT)'!$B$7:$J$22,R$9,0),4)</f>
        <v>1.2457</v>
      </c>
      <c r="S20" s="275">
        <f>ROUND(VLOOKUP(MID($E20,4,3),'Wochentag F(WT)'!$B$7:$J$22,S$9,0),4)</f>
        <v>1.2615000000000001</v>
      </c>
      <c r="T20" s="275">
        <f>ROUND(VLOOKUP(MID($E20,4,3),'Wochentag F(WT)'!$B$7:$J$22,T$9,0),4)</f>
        <v>1.2706999999999999</v>
      </c>
      <c r="U20" s="275">
        <f>ROUND(VLOOKUP(MID($E20,4,3),'Wochentag F(WT)'!$B$7:$J$22,U$9,0),4)</f>
        <v>1.2430000000000001</v>
      </c>
      <c r="V20" s="275">
        <f>ROUND(VLOOKUP(MID($E20,4,3),'Wochentag F(WT)'!$B$7:$J$22,V$9,0),4)</f>
        <v>1.1275999999999999</v>
      </c>
      <c r="W20" s="275">
        <f>ROUND(VLOOKUP(MID($E20,4,3),'Wochentag F(WT)'!$B$7:$J$22,W$9,0),4)</f>
        <v>0.38769999999999999</v>
      </c>
      <c r="X20" s="276">
        <f t="shared" si="1"/>
        <v>0.46379999999999999</v>
      </c>
      <c r="Y20" s="293"/>
      <c r="Z20" s="211"/>
    </row>
    <row r="21" spans="2:26" s="143" customFormat="1">
      <c r="B21" s="144">
        <v>10</v>
      </c>
      <c r="C21" s="145" t="str">
        <f t="shared" si="0"/>
        <v>Stadt Stockach</v>
      </c>
      <c r="D21" s="62" t="s">
        <v>247</v>
      </c>
      <c r="E21" s="165" t="s">
        <v>673</v>
      </c>
      <c r="F21" s="297" t="str">
        <f>VLOOKUP($E21,'BDEW-Standard'!$B$3:$M$94,F$9,0)</f>
        <v>GB4</v>
      </c>
      <c r="H21" s="274">
        <f>ROUND(VLOOKUP($E21,'BDEW-Standard'!$B$3:$M$94,H$9,0),7)</f>
        <v>3.6017736</v>
      </c>
      <c r="I21" s="274">
        <f>ROUND(VLOOKUP($E21,'BDEW-Standard'!$B$3:$M$94,I$9,0),7)</f>
        <v>-37.882536799999997</v>
      </c>
      <c r="J21" s="274">
        <f>ROUND(VLOOKUP($E21,'BDEW-Standard'!$B$3:$M$94,J$9,0),7)</f>
        <v>6.9836070000000001</v>
      </c>
      <c r="K21" s="274">
        <f>ROUND(VLOOKUP($E21,'BDEW-Standard'!$B$3:$M$94,K$9,0),7)</f>
        <v>5.4826199999999999E-2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2"/>
        <v>0.90239375975311864</v>
      </c>
      <c r="R21" s="275">
        <f>ROUND(VLOOKUP(MID($E21,4,3),'Wochentag F(WT)'!$B$7:$J$22,R$9,0),4)</f>
        <v>0.98970000000000002</v>
      </c>
      <c r="S21" s="275">
        <f>ROUND(VLOOKUP(MID($E21,4,3),'Wochentag F(WT)'!$B$7:$J$22,S$9,0),4)</f>
        <v>0.9627</v>
      </c>
      <c r="T21" s="275">
        <f>ROUND(VLOOKUP(MID($E21,4,3),'Wochentag F(WT)'!$B$7:$J$22,T$9,0),4)</f>
        <v>1.0507</v>
      </c>
      <c r="U21" s="275">
        <f>ROUND(VLOOKUP(MID($E21,4,3),'Wochentag F(WT)'!$B$7:$J$22,U$9,0),4)</f>
        <v>1.0551999999999999</v>
      </c>
      <c r="V21" s="275">
        <f>ROUND(VLOOKUP(MID($E21,4,3),'Wochentag F(WT)'!$B$7:$J$22,V$9,0),4)</f>
        <v>1.0297000000000001</v>
      </c>
      <c r="W21" s="275">
        <f>ROUND(VLOOKUP(MID($E21,4,3),'Wochentag F(WT)'!$B$7:$J$22,W$9,0),4)</f>
        <v>0.97670000000000001</v>
      </c>
      <c r="X21" s="276">
        <f t="shared" si="1"/>
        <v>0.9352999999999998</v>
      </c>
      <c r="Y21" s="293"/>
      <c r="Z21" s="211"/>
    </row>
    <row r="22" spans="2:26" s="143" customFormat="1">
      <c r="B22" s="144">
        <v>11</v>
      </c>
      <c r="C22" s="145" t="str">
        <f t="shared" si="0"/>
        <v>Stadt Stockach</v>
      </c>
      <c r="D22" s="62" t="s">
        <v>247</v>
      </c>
      <c r="E22" s="165" t="s">
        <v>674</v>
      </c>
      <c r="F22" s="297" t="str">
        <f>VLOOKUP($E22,'BDEW-Standard'!$B$3:$M$94,F$9,0)</f>
        <v>HD4</v>
      </c>
      <c r="H22" s="274">
        <f>ROUND(VLOOKUP($E22,'BDEW-Standard'!$B$3:$M$94,H$9,0),7)</f>
        <v>3.0084346000000002</v>
      </c>
      <c r="I22" s="274">
        <f>ROUND(VLOOKUP($E22,'BDEW-Standard'!$B$3:$M$94,I$9,0),7)</f>
        <v>-36.607845300000001</v>
      </c>
      <c r="J22" s="274">
        <f>ROUND(VLOOKUP($E22,'BDEW-Standard'!$B$3:$M$94,J$9,0),7)</f>
        <v>7.3211870000000001</v>
      </c>
      <c r="K22" s="274">
        <f>ROUND(VLOOKUP($E22,'BDEW-Standard'!$B$3:$M$94,K$9,0),7)</f>
        <v>0.15496599999999999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2"/>
        <v>0.97302438504000599</v>
      </c>
      <c r="R22" s="275">
        <f>ROUND(VLOOKUP(MID($E22,4,3),'Wochentag F(WT)'!$B$7:$J$22,R$9,0),4)</f>
        <v>1.03</v>
      </c>
      <c r="S22" s="275">
        <f>ROUND(VLOOKUP(MID($E22,4,3),'Wochentag F(WT)'!$B$7:$J$22,S$9,0),4)</f>
        <v>1.03</v>
      </c>
      <c r="T22" s="275">
        <f>ROUND(VLOOKUP(MID($E22,4,3),'Wochentag F(WT)'!$B$7:$J$22,T$9,0),4)</f>
        <v>1.02</v>
      </c>
      <c r="U22" s="275">
        <f>ROUND(VLOOKUP(MID($E22,4,3),'Wochentag F(WT)'!$B$7:$J$22,U$9,0),4)</f>
        <v>1.03</v>
      </c>
      <c r="V22" s="275">
        <f>ROUND(VLOOKUP(MID($E22,4,3),'Wochentag F(WT)'!$B$7:$J$22,V$9,0),4)</f>
        <v>1.01</v>
      </c>
      <c r="W22" s="275">
        <f>ROUND(VLOOKUP(MID($E22,4,3),'Wochentag F(WT)'!$B$7:$J$22,W$9,0),4)</f>
        <v>0.93</v>
      </c>
      <c r="X22" s="276">
        <f t="shared" si="1"/>
        <v>0.95000000000000018</v>
      </c>
      <c r="Y22" s="293"/>
      <c r="Z22" s="211"/>
    </row>
    <row r="23" spans="2:26" s="143" customFormat="1">
      <c r="B23" s="144">
        <v>12</v>
      </c>
      <c r="C23" s="145" t="str">
        <f t="shared" si="0"/>
        <v>Stadt Stockach</v>
      </c>
      <c r="D23" s="62" t="s">
        <v>247</v>
      </c>
      <c r="E23" s="165" t="s">
        <v>675</v>
      </c>
      <c r="F23" s="297" t="str">
        <f>VLOOKUP($E23,'BDEW-Standard'!$B$3:$M$94,F$9,0)</f>
        <v>BA4</v>
      </c>
      <c r="H23" s="274">
        <f>ROUND(VLOOKUP($E23,'BDEW-Standard'!$B$3:$M$94,H$9,0),7)</f>
        <v>0.93158890000000005</v>
      </c>
      <c r="I23" s="274">
        <f>ROUND(VLOOKUP($E23,'BDEW-Standard'!$B$3:$M$94,I$9,0),7)</f>
        <v>-33.35</v>
      </c>
      <c r="J23" s="274">
        <f>ROUND(VLOOKUP($E23,'BDEW-Standard'!$B$3:$M$94,J$9,0),7)</f>
        <v>5.7212303000000002</v>
      </c>
      <c r="K23" s="274">
        <f>ROUND(VLOOKUP($E23,'BDEW-Standard'!$B$3:$M$94,K$9,0),7)</f>
        <v>0.66564939999999995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2"/>
        <v>1.0766391850538448</v>
      </c>
      <c r="R23" s="275">
        <f>ROUND(VLOOKUP(MID($E23,4,3),'Wochentag F(WT)'!$B$7:$J$22,R$9,0),4)</f>
        <v>1.0848</v>
      </c>
      <c r="S23" s="275">
        <f>ROUND(VLOOKUP(MID($E23,4,3),'Wochentag F(WT)'!$B$7:$J$22,S$9,0),4)</f>
        <v>1.1211</v>
      </c>
      <c r="T23" s="275">
        <f>ROUND(VLOOKUP(MID($E23,4,3),'Wochentag F(WT)'!$B$7:$J$22,T$9,0),4)</f>
        <v>1.0769</v>
      </c>
      <c r="U23" s="275">
        <f>ROUND(VLOOKUP(MID($E23,4,3),'Wochentag F(WT)'!$B$7:$J$22,U$9,0),4)</f>
        <v>1.1353</v>
      </c>
      <c r="V23" s="275">
        <f>ROUND(VLOOKUP(MID($E23,4,3),'Wochentag F(WT)'!$B$7:$J$22,V$9,0),4)</f>
        <v>1.1402000000000001</v>
      </c>
      <c r="W23" s="275">
        <f>ROUND(VLOOKUP(MID($E23,4,3),'Wochentag F(WT)'!$B$7:$J$22,W$9,0),4)</f>
        <v>0.48520000000000002</v>
      </c>
      <c r="X23" s="276">
        <f t="shared" si="1"/>
        <v>0.95650000000000013</v>
      </c>
      <c r="Y23" s="293"/>
      <c r="Z23" s="211"/>
    </row>
    <row r="24" spans="2:26" s="143" customFormat="1">
      <c r="B24" s="144">
        <v>13</v>
      </c>
      <c r="C24" s="145" t="str">
        <f t="shared" si="0"/>
        <v>Stadt Stockach</v>
      </c>
      <c r="D24" s="62" t="s">
        <v>247</v>
      </c>
      <c r="E24" s="165" t="s">
        <v>676</v>
      </c>
      <c r="F24" s="297" t="str">
        <f>VLOOKUP($E24,'BDEW-Standard'!$B$3:$M$94,F$9,0)</f>
        <v>MF4</v>
      </c>
      <c r="H24" s="274">
        <f>ROUND(VLOOKUP($E24,'BDEW-Standard'!$B$3:$M$94,H$9,0),7)</f>
        <v>2.5187775000000001</v>
      </c>
      <c r="I24" s="274">
        <f>ROUND(VLOOKUP($E24,'BDEW-Standard'!$B$3:$M$94,I$9,0),7)</f>
        <v>-35.033375399999997</v>
      </c>
      <c r="J24" s="274">
        <f>ROUND(VLOOKUP($E24,'BDEW-Standard'!$B$3:$M$94,J$9,0),7)</f>
        <v>6.2240634000000004</v>
      </c>
      <c r="K24" s="274">
        <f>ROUND(VLOOKUP($E24,'BDEW-Standard'!$B$3:$M$94,K$9,0),7)</f>
        <v>0.10107820000000001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2"/>
        <v>1.0146273685996503</v>
      </c>
      <c r="R24" s="275">
        <f>ROUND(VLOOKUP(MID($E24,4,3),'Wochentag F(WT)'!$B$7:$J$22,R$9,0),4)</f>
        <v>1.0354000000000001</v>
      </c>
      <c r="S24" s="275">
        <f>ROUND(VLOOKUP(MID($E24,4,3),'Wochentag F(WT)'!$B$7:$J$22,S$9,0),4)</f>
        <v>1.0523</v>
      </c>
      <c r="T24" s="275">
        <f>ROUND(VLOOKUP(MID($E24,4,3),'Wochentag F(WT)'!$B$7:$J$22,T$9,0),4)</f>
        <v>1.0448999999999999</v>
      </c>
      <c r="U24" s="275">
        <f>ROUND(VLOOKUP(MID($E24,4,3),'Wochentag F(WT)'!$B$7:$J$22,U$9,0),4)</f>
        <v>1.0494000000000001</v>
      </c>
      <c r="V24" s="275">
        <f>ROUND(VLOOKUP(MID($E24,4,3),'Wochentag F(WT)'!$B$7:$J$22,V$9,0),4)</f>
        <v>0.98850000000000005</v>
      </c>
      <c r="W24" s="275">
        <f>ROUND(VLOOKUP(MID($E24,4,3),'Wochentag F(WT)'!$B$7:$J$22,W$9,0),4)</f>
        <v>0.88600000000000001</v>
      </c>
      <c r="X24" s="276">
        <f t="shared" si="1"/>
        <v>0.94349999999999934</v>
      </c>
      <c r="Y24" s="293"/>
      <c r="Z24" s="211"/>
    </row>
    <row r="25" spans="2:26" s="143" customFormat="1">
      <c r="B25" s="144">
        <v>14</v>
      </c>
      <c r="C25" s="145" t="str">
        <f t="shared" si="0"/>
        <v>Stadt Stockach</v>
      </c>
      <c r="D25" s="62" t="s">
        <v>247</v>
      </c>
      <c r="E25" s="165" t="s">
        <v>677</v>
      </c>
      <c r="F25" s="297" t="str">
        <f>VLOOKUP($E25,'BDEW-Standard'!$B$3:$M$94,F$9,0)</f>
        <v>PD4</v>
      </c>
      <c r="H25" s="274">
        <f>ROUND(VLOOKUP($E25,'BDEW-Standard'!$B$3:$M$94,H$9,0),7)</f>
        <v>3.85</v>
      </c>
      <c r="I25" s="274">
        <f>ROUND(VLOOKUP($E25,'BDEW-Standard'!$B$3:$M$94,I$9,0),7)</f>
        <v>-37</v>
      </c>
      <c r="J25" s="274">
        <f>ROUND(VLOOKUP($E25,'BDEW-Standard'!$B$3:$M$94,J$9,0),7)</f>
        <v>10.2405021</v>
      </c>
      <c r="K25" s="274">
        <f>ROUND(VLOOKUP($E25,'BDEW-Standard'!$B$3:$M$94,K$9,0),7)</f>
        <v>4.6924300000000002E-2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2"/>
        <v>0.75691065279879233</v>
      </c>
      <c r="R25" s="275">
        <f>ROUND(VLOOKUP(MID($E25,4,3),'Wochentag F(WT)'!$B$7:$J$22,R$9,0),4)</f>
        <v>1.0214000000000001</v>
      </c>
      <c r="S25" s="275">
        <f>ROUND(VLOOKUP(MID($E25,4,3),'Wochentag F(WT)'!$B$7:$J$22,S$9,0),4)</f>
        <v>1.0866</v>
      </c>
      <c r="T25" s="275">
        <f>ROUND(VLOOKUP(MID($E25,4,3),'Wochentag F(WT)'!$B$7:$J$22,T$9,0),4)</f>
        <v>1.0720000000000001</v>
      </c>
      <c r="U25" s="275">
        <f>ROUND(VLOOKUP(MID($E25,4,3),'Wochentag F(WT)'!$B$7:$J$22,U$9,0),4)</f>
        <v>1.0557000000000001</v>
      </c>
      <c r="V25" s="275">
        <f>ROUND(VLOOKUP(MID($E25,4,3),'Wochentag F(WT)'!$B$7:$J$22,V$9,0),4)</f>
        <v>1.0117</v>
      </c>
      <c r="W25" s="275">
        <f>ROUND(VLOOKUP(MID($E25,4,3),'Wochentag F(WT)'!$B$7:$J$22,W$9,0),4)</f>
        <v>0.90010000000000001</v>
      </c>
      <c r="X25" s="276">
        <f t="shared" si="1"/>
        <v>0.85249999999999915</v>
      </c>
      <c r="Y25" s="293"/>
      <c r="Z25" s="211"/>
    </row>
    <row r="26" spans="2:26" s="143" customFormat="1">
      <c r="B26" s="144">
        <v>15</v>
      </c>
      <c r="C26" s="145" t="str">
        <f t="shared" si="0"/>
        <v>Stadt Stockach</v>
      </c>
      <c r="D26" s="62" t="s">
        <v>247</v>
      </c>
      <c r="E26" s="165" t="s">
        <v>4</v>
      </c>
      <c r="F26" s="297" t="str">
        <f>VLOOKUP($E26,'BDEW-Standard'!$B$3:$M$94,F$9,0)</f>
        <v>HK3</v>
      </c>
      <c r="H26" s="274">
        <f>ROUND(VLOOKUP($E26,'BDEW-Standard'!$B$3:$M$94,H$9,0),7)</f>
        <v>0.40409319999999999</v>
      </c>
      <c r="I26" s="274">
        <f>ROUND(VLOOKUP($E26,'BDEW-Standard'!$B$3:$M$94,I$9,0),7)</f>
        <v>-24.439296800000001</v>
      </c>
      <c r="J26" s="274">
        <f>ROUND(VLOOKUP($E26,'BDEW-Standard'!$B$3:$M$94,J$9,0),7)</f>
        <v>6.5718174999999999</v>
      </c>
      <c r="K26" s="274">
        <f>ROUND(VLOOKUP($E26,'BDEW-Standard'!$B$3:$M$94,K$9,0),7)</f>
        <v>0.71077100000000004</v>
      </c>
      <c r="L26" s="338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9">
        <f t="shared" si="2"/>
        <v>1.0561214000512988</v>
      </c>
      <c r="R26" s="275">
        <f>ROUND(VLOOKUP(MID($E26,4,3),'Wochentag F(WT)'!$B$7:$J$22,R$9,0),4)</f>
        <v>1</v>
      </c>
      <c r="S26" s="275">
        <f>ROUND(VLOOKUP(MID($E26,4,3),'Wochentag F(WT)'!$B$7:$J$22,S$9,0),4)</f>
        <v>1</v>
      </c>
      <c r="T26" s="275">
        <f>ROUND(VLOOKUP(MID($E26,4,3),'Wochentag F(WT)'!$B$7:$J$22,T$9,0),4)</f>
        <v>1</v>
      </c>
      <c r="U26" s="275">
        <f>ROUND(VLOOKUP(MID($E26,4,3),'Wochentag F(WT)'!$B$7:$J$22,U$9,0),4)</f>
        <v>1</v>
      </c>
      <c r="V26" s="275">
        <f>ROUND(VLOOKUP(MID($E26,4,3),'Wochentag F(WT)'!$B$7:$J$22,V$9,0),4)</f>
        <v>1</v>
      </c>
      <c r="W26" s="275">
        <f>ROUND(VLOOKUP(MID($E26,4,3),'Wochentag F(WT)'!$B$7:$J$22,W$9,0),4)</f>
        <v>1</v>
      </c>
      <c r="X26" s="276">
        <f t="shared" si="1"/>
        <v>1</v>
      </c>
      <c r="Y26" s="293"/>
      <c r="Z26" s="211"/>
    </row>
    <row r="27" spans="2:26" s="143" customFormat="1">
      <c r="B27" s="144">
        <v>16</v>
      </c>
      <c r="C27" s="145" t="str">
        <f t="shared" si="0"/>
        <v>Stadt Stockach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Stadt Stockach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Stadt Stockach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Stadt Stockach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Stadt Stockach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Stadt Stockach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Stadt Stockach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Stadt Stockach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Stadt Stockach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Stadt Stockach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Stadt Stockach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Stadt Stockach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Stadt Stockach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Stadt Stockach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Stadt Stockach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F26 H14:K26 C13:C33 C34:C41 M14:X26 S12:X12 R13:X13" unlockedFormula="1"/>
    <ignoredError sqref="L14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AE16" sqref="AE16"/>
    </sheetView>
  </sheetViews>
  <sheetFormatPr baseColWidth="10" defaultColWidth="0" defaultRowHeight="13.2" zeroHeight="1"/>
  <cols>
    <col min="1" max="1" width="2.88671875" style="75" customWidth="1"/>
    <col min="2" max="2" width="15.109375" style="75" customWidth="1"/>
    <col min="3" max="3" width="14.664062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5" customHeight="1"/>
    <row r="2" spans="2:30" ht="22.8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Stockach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>
      <c r="B5" s="87" t="s">
        <v>447</v>
      </c>
      <c r="C5" s="64" t="str">
        <f>Netzbetreiber!$D$28</f>
        <v>Stadt Stockach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>
      <c r="B6" s="85" t="s">
        <v>445</v>
      </c>
      <c r="C6" s="63" t="str">
        <f>Netzbetreiber!$D$11</f>
        <v>9870014900004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4">
      <c r="B13" s="116" t="s">
        <v>400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4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4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4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4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4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4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4">
      <c r="B20" s="121" t="s">
        <v>650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4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4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4">
      <c r="B23" s="116" t="s">
        <v>420</v>
      </c>
      <c r="C23" s="117"/>
      <c r="D23" s="111">
        <v>15</v>
      </c>
      <c r="E23" s="305">
        <f t="shared" si="0"/>
        <v>1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4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4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4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4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4">
      <c r="B28" s="116" t="s">
        <v>409</v>
      </c>
      <c r="C28" s="117"/>
      <c r="D28" s="111">
        <v>20</v>
      </c>
      <c r="E28" s="305">
        <f t="shared" si="0"/>
        <v>1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4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4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4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4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C6" sqref="C6"/>
    </sheetView>
  </sheetViews>
  <sheetFormatPr baseColWidth="10" defaultColWidth="11.44140625" defaultRowHeight="14.4"/>
  <cols>
    <col min="1" max="3" width="11.44140625" style="128"/>
    <col min="4" max="4" width="19.88671875" style="128" customWidth="1"/>
    <col min="5" max="9" width="16" style="128" customWidth="1"/>
    <col min="10" max="10" width="15.109375" style="128" customWidth="1"/>
    <col min="11" max="12" width="16" style="128" customWidth="1"/>
    <col min="13" max="13" width="15.33203125" style="128" customWidth="1"/>
    <col min="14" max="16384" width="11.4414062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546</v>
      </c>
      <c r="N1" s="215"/>
    </row>
    <row r="2" spans="1:14" ht="26.4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44140625" defaultRowHeight="14.4"/>
  <cols>
    <col min="1" max="1" width="9.6640625" style="254" customWidth="1"/>
    <col min="2" max="2" width="7" style="255" customWidth="1"/>
    <col min="3" max="3" width="27.6640625" style="234" customWidth="1"/>
    <col min="4" max="10" width="8.88671875" style="234" customWidth="1"/>
    <col min="11" max="14" width="11.44140625" style="234" customWidth="1"/>
    <col min="15" max="15" width="12.33203125" style="128" customWidth="1"/>
    <col min="16" max="16" width="16.5546875" style="234" customWidth="1"/>
    <col min="17" max="16384" width="11.44140625" style="234"/>
  </cols>
  <sheetData>
    <row r="1" spans="1:16" s="233" customFormat="1">
      <c r="A1" s="131" t="s">
        <v>458</v>
      </c>
      <c r="B1" s="128"/>
      <c r="D1" s="214" t="s">
        <v>546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9.6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6.4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Hohmann, Marco</cp:lastModifiedBy>
  <cp:lastPrinted>2015-03-20T22:59:10Z</cp:lastPrinted>
  <dcterms:created xsi:type="dcterms:W3CDTF">2015-01-15T05:25:41Z</dcterms:created>
  <dcterms:modified xsi:type="dcterms:W3CDTF">2015-09-28T12:48:34Z</dcterms:modified>
</cp:coreProperties>
</file>